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75" windowWidth="11580" windowHeight="679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<sst xmlns="http://schemas.openxmlformats.org/spreadsheetml/2006/main" count="38" uniqueCount="35">
  <si>
    <t>a</t>
  </si>
  <si>
    <t>b</t>
  </si>
  <si>
    <t>c</t>
  </si>
  <si>
    <t>Cash Flow Mapping (Methode nach J.P. Morgan)</t>
  </si>
  <si>
    <t>Beispiel:</t>
  </si>
  <si>
    <t>Eine Zahlung im Jahr 6 ist auf die beiden</t>
  </si>
  <si>
    <t>benachbarten Vertices (Rasterpunkte) der</t>
  </si>
  <si>
    <t>Jahre 5 und 7 zu verteilen</t>
  </si>
  <si>
    <t>Gewicht links</t>
  </si>
  <si>
    <t>rechts</t>
  </si>
  <si>
    <t>5 y</t>
  </si>
  <si>
    <t>6 y</t>
  </si>
  <si>
    <t>7 y</t>
  </si>
  <si>
    <t>CF 6 y</t>
  </si>
  <si>
    <t>CF 5 y</t>
  </si>
  <si>
    <t>CF 7 y</t>
  </si>
  <si>
    <t>NPV 5</t>
  </si>
  <si>
    <t>NPV 7</t>
  </si>
  <si>
    <t>NPV 6</t>
  </si>
  <si>
    <t>NPV 5+7</t>
  </si>
  <si>
    <t>S</t>
  </si>
  <si>
    <t>w1-left</t>
  </si>
  <si>
    <t>w2-left</t>
  </si>
  <si>
    <t>Cash Flow in 5 y. /  7 y.</t>
  </si>
  <si>
    <t>(Correlation)</t>
  </si>
  <si>
    <t>maturity</t>
  </si>
  <si>
    <t>5y.</t>
  </si>
  <si>
    <t>6y.</t>
  </si>
  <si>
    <t>7y.</t>
  </si>
  <si>
    <t>volatility</t>
  </si>
  <si>
    <t>yield</t>
  </si>
  <si>
    <t>Correlation between 5 + 7 years</t>
  </si>
  <si>
    <t>Cash Flow (6y.)</t>
  </si>
  <si>
    <t>Calculation</t>
  </si>
  <si>
    <t>www.zinsrisiko.de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</si>
</sst>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0.000%"/>
    <numFmt numFmtId="174" formatCode="0.0000"/>
    <numFmt numFmtId="175" formatCode="0.0000000000"/>
    <numFmt numFmtId="176" formatCode="0.0000000"/>
    <numFmt numFmtId="177" formatCode="0.00000000"/>
    <numFmt numFmtId="178" formatCode="#,##0.00\ &quot;DM&quot;"/>
    <numFmt numFmtId="179" formatCode="#,##0.00\ _D_M"/>
  </numFmts>
  <fonts count="12">
    <font>
      <sz val="10"/>
      <name val="Arial"/>
      <family val="0"/>
    </font>
    <font>
      <sz val="10"/>
      <color indexed="9"/>
      <name val="Arial"/>
      <family val="2"/>
    </font>
    <font>
      <sz val="14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22"/>
      <color indexed="9"/>
      <name val="Arial"/>
      <family val="2"/>
    </font>
    <font>
      <b/>
      <u val="single"/>
      <sz val="22"/>
      <color indexed="9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172" fontId="0" fillId="3" borderId="5" xfId="0" applyNumberForma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172" fontId="0" fillId="3" borderId="7" xfId="0" applyNumberFormat="1" applyFill="1" applyBorder="1" applyAlignment="1" applyProtection="1">
      <alignment/>
      <protection hidden="1"/>
    </xf>
    <xf numFmtId="172" fontId="0" fillId="3" borderId="8" xfId="0" applyNumberFormat="1" applyFill="1" applyBorder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174" fontId="0" fillId="3" borderId="11" xfId="0" applyNumberFormat="1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178" fontId="0" fillId="3" borderId="13" xfId="0" applyNumberFormat="1" applyFill="1" applyBorder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177" fontId="6" fillId="3" borderId="0" xfId="0" applyNumberFormat="1" applyFont="1" applyFill="1" applyAlignment="1" applyProtection="1">
      <alignment/>
      <protection hidden="1"/>
    </xf>
    <xf numFmtId="0" fontId="7" fillId="3" borderId="14" xfId="0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172" fontId="6" fillId="3" borderId="0" xfId="0" applyNumberFormat="1" applyFont="1" applyFill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11" fontId="0" fillId="3" borderId="15" xfId="0" applyNumberFormat="1" applyFill="1" applyBorder="1" applyAlignment="1" applyProtection="1">
      <alignment/>
      <protection hidden="1"/>
    </xf>
    <xf numFmtId="178" fontId="6" fillId="3" borderId="0" xfId="0" applyNumberFormat="1" applyFont="1" applyFill="1" applyAlignment="1" applyProtection="1">
      <alignment/>
      <protection hidden="1"/>
    </xf>
    <xf numFmtId="177" fontId="0" fillId="3" borderId="17" xfId="0" applyNumberFormat="1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177" fontId="0" fillId="3" borderId="19" xfId="0" applyNumberFormat="1" applyFill="1" applyBorder="1" applyAlignment="1" applyProtection="1">
      <alignment/>
      <protection hidden="1"/>
    </xf>
    <xf numFmtId="178" fontId="0" fillId="3" borderId="17" xfId="0" applyNumberFormat="1" applyFill="1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/>
      <protection hidden="1"/>
    </xf>
    <xf numFmtId="178" fontId="3" fillId="3" borderId="17" xfId="0" applyNumberFormat="1" applyFont="1" applyFill="1" applyBorder="1" applyAlignment="1" applyProtection="1">
      <alignment/>
      <protection hidden="1"/>
    </xf>
    <xf numFmtId="178" fontId="0" fillId="3" borderId="19" xfId="0" applyNumberFormat="1" applyFill="1" applyBorder="1" applyAlignment="1" applyProtection="1">
      <alignment/>
      <protection hidden="1"/>
    </xf>
    <xf numFmtId="0" fontId="6" fillId="3" borderId="14" xfId="0" applyFont="1" applyFill="1" applyBorder="1" applyAlignment="1" applyProtection="1">
      <alignment/>
      <protection hidden="1"/>
    </xf>
    <xf numFmtId="178" fontId="6" fillId="3" borderId="15" xfId="0" applyNumberFormat="1" applyFont="1" applyFill="1" applyBorder="1" applyAlignment="1" applyProtection="1">
      <alignment/>
      <protection hidden="1"/>
    </xf>
    <xf numFmtId="0" fontId="6" fillId="3" borderId="16" xfId="0" applyFont="1" applyFill="1" applyBorder="1" applyAlignment="1" applyProtection="1">
      <alignment/>
      <protection hidden="1"/>
    </xf>
    <xf numFmtId="178" fontId="6" fillId="3" borderId="17" xfId="0" applyNumberFormat="1" applyFont="1" applyFill="1" applyBorder="1" applyAlignment="1" applyProtection="1">
      <alignment/>
      <protection hidden="1"/>
    </xf>
    <xf numFmtId="172" fontId="0" fillId="4" borderId="5" xfId="0" applyNumberFormat="1" applyFill="1" applyBorder="1" applyAlignment="1" applyProtection="1">
      <alignment/>
      <protection hidden="1" locked="0"/>
    </xf>
    <xf numFmtId="172" fontId="0" fillId="4" borderId="20" xfId="0" applyNumberFormat="1" applyFill="1" applyBorder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 locked="0"/>
    </xf>
    <xf numFmtId="0" fontId="8" fillId="3" borderId="14" xfId="0" applyFont="1" applyFill="1" applyBorder="1" applyAlignment="1" applyProtection="1">
      <alignment/>
      <protection hidden="1"/>
    </xf>
    <xf numFmtId="0" fontId="10" fillId="2" borderId="0" xfId="17" applyFont="1" applyFill="1" applyAlignment="1" applyProtection="1">
      <alignment/>
      <protection hidden="1"/>
    </xf>
    <xf numFmtId="0" fontId="11" fillId="2" borderId="0" xfId="17" applyFont="1" applyFill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46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Tabelle1!$D$24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Tabelle1!$E$23:$G$23</c:f>
              <c:strCache>
                <c:ptCount val="3"/>
                <c:pt idx="0">
                  <c:v>5 y</c:v>
                </c:pt>
                <c:pt idx="1">
                  <c:v>6 y</c:v>
                </c:pt>
                <c:pt idx="2">
                  <c:v>7 y</c:v>
                </c:pt>
              </c:strCache>
            </c:strRef>
          </c:cat>
          <c:val>
            <c:numRef>
              <c:f>Tabelle1!$E$24:$G$24</c:f>
              <c:numCache>
                <c:ptCount val="3"/>
                <c:pt idx="0">
                  <c:v>0</c:v>
                </c:pt>
                <c:pt idx="1">
                  <c:v>10000</c:v>
                </c:pt>
                <c:pt idx="2">
                  <c:v>0</c:v>
                </c:pt>
              </c:numCache>
            </c:numRef>
          </c:val>
        </c:ser>
        <c:axId val="37027366"/>
        <c:axId val="64810839"/>
      </c:bar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10839"/>
        <c:crosses val="autoZero"/>
        <c:auto val="1"/>
        <c:lblOffset val="100"/>
        <c:noMultiLvlLbl val="0"/>
      </c:catAx>
      <c:valAx>
        <c:axId val="6481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7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7825"/>
          <c:w val="0.97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Tabelle1!$E$20:$G$20</c:f>
              <c:strCache>
                <c:ptCount val="3"/>
                <c:pt idx="0">
                  <c:v>5 y</c:v>
                </c:pt>
                <c:pt idx="1">
                  <c:v>6 y</c:v>
                </c:pt>
                <c:pt idx="2">
                  <c:v>7 y</c:v>
                </c:pt>
              </c:strCache>
            </c:strRef>
          </c:cat>
          <c:val>
            <c:numRef>
              <c:f>Tabelle1!$E$21:$G$21</c:f>
              <c:numCache>
                <c:ptCount val="3"/>
                <c:pt idx="0">
                  <c:v>2185.0089720175724</c:v>
                </c:pt>
                <c:pt idx="1">
                  <c:v>0</c:v>
                </c:pt>
                <c:pt idx="2">
                  <c:v>8210.498029496668</c:v>
                </c:pt>
              </c:numCache>
            </c:numRef>
          </c:val>
        </c:ser>
        <c:axId val="46426640"/>
        <c:axId val="15186577"/>
      </c:barChart>
      <c:catAx>
        <c:axId val="4642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86577"/>
        <c:crosses val="autoZero"/>
        <c:auto val="1"/>
        <c:lblOffset val="100"/>
        <c:noMultiLvlLbl val="0"/>
      </c:catAx>
      <c:valAx>
        <c:axId val="15186577"/>
        <c:scaling>
          <c:orientation val="minMax"/>
          <c:max val="1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2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152400</xdr:rowOff>
    </xdr:from>
    <xdr:to>
      <xdr:col>3</xdr:col>
      <xdr:colOff>323850</xdr:colOff>
      <xdr:row>15</xdr:row>
      <xdr:rowOff>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2762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16</xdr:row>
      <xdr:rowOff>19050</xdr:rowOff>
    </xdr:from>
    <xdr:to>
      <xdr:col>7</xdr:col>
      <xdr:colOff>733425</xdr:colOff>
      <xdr:row>25</xdr:row>
      <xdr:rowOff>57150</xdr:rowOff>
    </xdr:to>
    <xdr:graphicFrame>
      <xdr:nvGraphicFramePr>
        <xdr:cNvPr id="2" name="Chart 2"/>
        <xdr:cNvGraphicFramePr/>
      </xdr:nvGraphicFramePr>
      <xdr:xfrm>
        <a:off x="2667000" y="2895600"/>
        <a:ext cx="36480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25</xdr:row>
      <xdr:rowOff>0</xdr:rowOff>
    </xdr:from>
    <xdr:to>
      <xdr:col>7</xdr:col>
      <xdr:colOff>771525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2466975" y="4333875"/>
        <a:ext cx="3886200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23</xdr:row>
      <xdr:rowOff>9525</xdr:rowOff>
    </xdr:from>
    <xdr:to>
      <xdr:col>5</xdr:col>
      <xdr:colOff>714375</xdr:colOff>
      <xdr:row>27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4000500" y="4019550"/>
          <a:ext cx="685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23</xdr:row>
      <xdr:rowOff>19050</xdr:rowOff>
    </xdr:from>
    <xdr:to>
      <xdr:col>6</xdr:col>
      <xdr:colOff>762000</xdr:colOff>
      <xdr:row>27</xdr:row>
      <xdr:rowOff>28575</xdr:rowOff>
    </xdr:to>
    <xdr:sp>
      <xdr:nvSpPr>
        <xdr:cNvPr id="5" name="Line 5"/>
        <xdr:cNvSpPr>
          <a:spLocks/>
        </xdr:cNvSpPr>
      </xdr:nvSpPr>
      <xdr:spPr>
        <a:xfrm>
          <a:off x="4914900" y="4029075"/>
          <a:ext cx="6572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insrisiko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H35"/>
  <sheetViews>
    <sheetView showGridLines="0" showRowColHeaders="0" showZeros="0" tabSelected="1" showOutlineSymbols="0" workbookViewId="0" topLeftCell="A1">
      <selection activeCell="E6" sqref="E6"/>
    </sheetView>
  </sheetViews>
  <sheetFormatPr defaultColWidth="11.421875" defaultRowHeight="12.75"/>
  <cols>
    <col min="1" max="2" width="12.57421875" style="3" bestFit="1" customWidth="1"/>
    <col min="3" max="4" width="11.421875" style="3" customWidth="1"/>
    <col min="5" max="5" width="11.57421875" style="3" bestFit="1" customWidth="1"/>
    <col min="6" max="6" width="12.57421875" style="3" bestFit="1" customWidth="1"/>
    <col min="7" max="7" width="11.57421875" style="3" bestFit="1" customWidth="1"/>
    <col min="8" max="8" width="13.00390625" style="3" bestFit="1" customWidth="1"/>
    <col min="9" max="9" width="12.421875" style="3" bestFit="1" customWidth="1"/>
    <col min="10" max="16384" width="11.421875" style="3" customWidth="1"/>
  </cols>
  <sheetData>
    <row r="1" s="1" customFormat="1" ht="12.75"/>
    <row r="2" s="1" customFormat="1" ht="12.75"/>
    <row r="3" s="1" customFormat="1" ht="27">
      <c r="B3" s="44" t="s">
        <v>34</v>
      </c>
    </row>
    <row r="4" s="1" customFormat="1" ht="12" customHeight="1">
      <c r="B4" s="43"/>
    </row>
    <row r="7" ht="18">
      <c r="A7" s="2" t="s">
        <v>3</v>
      </c>
    </row>
    <row r="9" ht="13.5" thickBot="1">
      <c r="A9" s="3" t="s">
        <v>4</v>
      </c>
    </row>
    <row r="10" spans="1:8" ht="12.75">
      <c r="A10" s="3" t="s">
        <v>5</v>
      </c>
      <c r="E10" s="4" t="s">
        <v>25</v>
      </c>
      <c r="F10" s="5" t="s">
        <v>26</v>
      </c>
      <c r="G10" s="5" t="s">
        <v>27</v>
      </c>
      <c r="H10" s="6" t="s">
        <v>28</v>
      </c>
    </row>
    <row r="11" spans="1:8" ht="12.75">
      <c r="A11" s="3" t="s">
        <v>6</v>
      </c>
      <c r="E11" s="7" t="s">
        <v>29</v>
      </c>
      <c r="F11" s="39">
        <v>0.002</v>
      </c>
      <c r="G11" s="8">
        <f>(F11+H11)/2</f>
        <v>0.0025</v>
      </c>
      <c r="H11" s="40">
        <v>0.003</v>
      </c>
    </row>
    <row r="12" spans="1:8" ht="13.5" thickBot="1">
      <c r="A12" s="3" t="s">
        <v>7</v>
      </c>
      <c r="E12" s="9" t="s">
        <v>30</v>
      </c>
      <c r="F12" s="10">
        <v>0.06605</v>
      </c>
      <c r="G12" s="10">
        <f>(F12+H12)/2</f>
        <v>0.06675</v>
      </c>
      <c r="H12" s="11">
        <v>0.06745</v>
      </c>
    </row>
    <row r="13" ht="13.5" thickBot="1"/>
    <row r="14" spans="3:8" ht="13.5" thickBot="1">
      <c r="C14" s="41">
        <v>3481</v>
      </c>
      <c r="D14" s="12"/>
      <c r="E14" s="13" t="s">
        <v>31</v>
      </c>
      <c r="F14" s="14"/>
      <c r="G14" s="14"/>
      <c r="H14" s="15">
        <f>C14/10000</f>
        <v>0.3481</v>
      </c>
    </row>
    <row r="15" spans="5:8" ht="13.5" thickBot="1">
      <c r="E15" s="9" t="s">
        <v>32</v>
      </c>
      <c r="F15" s="16"/>
      <c r="G15" s="16"/>
      <c r="H15" s="17">
        <v>10000</v>
      </c>
    </row>
    <row r="16" ht="12.75">
      <c r="A16" s="3" t="s">
        <v>24</v>
      </c>
    </row>
    <row r="17" spans="3:8" ht="12.75">
      <c r="C17" s="18"/>
      <c r="D17" s="18"/>
      <c r="E17" s="18"/>
      <c r="F17" s="18"/>
      <c r="G17" s="18"/>
      <c r="H17" s="18"/>
    </row>
    <row r="18" spans="3:8" ht="12.75">
      <c r="C18" s="19"/>
      <c r="D18" s="18"/>
      <c r="E18" s="18"/>
      <c r="F18" s="18"/>
      <c r="G18" s="18"/>
      <c r="H18" s="18"/>
    </row>
    <row r="19" spans="1:8" ht="12.75">
      <c r="A19" s="20" t="s">
        <v>33</v>
      </c>
      <c r="B19" s="21"/>
      <c r="C19" s="18"/>
      <c r="D19" s="12" t="s">
        <v>8</v>
      </c>
      <c r="E19" s="18">
        <f>IF(B24&gt;1,B25,B24)</f>
        <v>0.23385209302843962</v>
      </c>
      <c r="F19" s="18" t="s">
        <v>9</v>
      </c>
      <c r="G19" s="18">
        <f>1-E19</f>
        <v>0.7661479069715604</v>
      </c>
      <c r="H19" s="18"/>
    </row>
    <row r="20" spans="1:8" ht="12.75">
      <c r="A20" s="22"/>
      <c r="B20" s="23"/>
      <c r="C20" s="24"/>
      <c r="D20" s="18"/>
      <c r="E20" s="18" t="s">
        <v>10</v>
      </c>
      <c r="F20" s="18" t="s">
        <v>11</v>
      </c>
      <c r="G20" s="18" t="s">
        <v>12</v>
      </c>
      <c r="H20" s="18"/>
    </row>
    <row r="21" spans="1:8" ht="12.75">
      <c r="A21" s="25" t="s">
        <v>0</v>
      </c>
      <c r="B21" s="26">
        <f>(F11^2)+(H11^2)-(2*H14*F11*H11)</f>
        <v>8.8228E-06</v>
      </c>
      <c r="C21" s="18"/>
      <c r="D21" s="18"/>
      <c r="E21" s="27">
        <f>B28</f>
        <v>2185.0089720175724</v>
      </c>
      <c r="F21" s="27">
        <v>0</v>
      </c>
      <c r="G21" s="27">
        <f>B30</f>
        <v>8210.498029496668</v>
      </c>
      <c r="H21" s="18"/>
    </row>
    <row r="22" spans="1:8" ht="12.75">
      <c r="A22" s="22" t="s">
        <v>1</v>
      </c>
      <c r="B22" s="23">
        <f>2*F11*H11*H14-2*H11^2</f>
        <v>-1.38228E-05</v>
      </c>
      <c r="C22" s="18"/>
      <c r="D22" s="18"/>
      <c r="E22" s="18"/>
      <c r="F22" s="18"/>
      <c r="G22" s="18"/>
      <c r="H22" s="18"/>
    </row>
    <row r="23" spans="1:8" ht="12.75">
      <c r="A23" s="22" t="s">
        <v>2</v>
      </c>
      <c r="B23" s="23">
        <f>H11^2-G11^2</f>
        <v>2.75E-06</v>
      </c>
      <c r="C23" s="18"/>
      <c r="D23" s="18"/>
      <c r="E23" s="18" t="s">
        <v>10</v>
      </c>
      <c r="F23" s="18" t="s">
        <v>11</v>
      </c>
      <c r="G23" s="18" t="s">
        <v>12</v>
      </c>
      <c r="H23" s="18"/>
    </row>
    <row r="24" spans="1:8" ht="12.75">
      <c r="A24" s="22" t="s">
        <v>21</v>
      </c>
      <c r="B24" s="28">
        <f>((-B22)+SQRT((B22^2)-4*B21*B23))/(2*B21)</f>
        <v>1.3328614219554658</v>
      </c>
      <c r="C24" s="18"/>
      <c r="D24" s="18"/>
      <c r="E24" s="18">
        <v>0</v>
      </c>
      <c r="F24" s="27">
        <f>H15</f>
        <v>10000</v>
      </c>
      <c r="G24" s="18">
        <v>0</v>
      </c>
      <c r="H24" s="18"/>
    </row>
    <row r="25" spans="1:8" ht="12.75">
      <c r="A25" s="29" t="s">
        <v>22</v>
      </c>
      <c r="B25" s="30">
        <f>((-B22)-SQRT((B22^2)-4*B21*B23))/(2*B21)</f>
        <v>0.23385209302843962</v>
      </c>
      <c r="C25" s="18"/>
      <c r="D25" s="18"/>
      <c r="E25" s="18"/>
      <c r="F25" s="18"/>
      <c r="G25" s="18"/>
      <c r="H25" s="18"/>
    </row>
    <row r="26" spans="3:8" ht="12.75">
      <c r="C26" s="18"/>
      <c r="D26" s="18"/>
      <c r="E26" s="18"/>
      <c r="F26" s="18"/>
      <c r="G26" s="18"/>
      <c r="H26" s="18"/>
    </row>
    <row r="27" spans="1:8" ht="12.75">
      <c r="A27" s="20" t="s">
        <v>23</v>
      </c>
      <c r="B27" s="21"/>
      <c r="C27" s="18"/>
      <c r="D27" s="18"/>
      <c r="E27" s="18"/>
      <c r="F27" s="18"/>
      <c r="G27" s="18"/>
      <c r="H27" s="18"/>
    </row>
    <row r="28" spans="1:8" ht="12.75">
      <c r="A28" s="22" t="s">
        <v>14</v>
      </c>
      <c r="B28" s="31">
        <f>B29*E19*((1+F12)^5)</f>
        <v>2185.0089720175724</v>
      </c>
      <c r="C28" s="18"/>
      <c r="D28" s="18"/>
      <c r="E28" s="18"/>
      <c r="F28" s="18"/>
      <c r="G28" s="18"/>
      <c r="H28" s="18"/>
    </row>
    <row r="29" spans="1:8" ht="12.75">
      <c r="A29" s="32" t="s">
        <v>13</v>
      </c>
      <c r="B29" s="33">
        <f>H15*(1/(1+G12)^6)</f>
        <v>6786.159935121028</v>
      </c>
      <c r="C29" s="18"/>
      <c r="D29" s="18"/>
      <c r="E29" s="18"/>
      <c r="F29" s="18"/>
      <c r="G29" s="18"/>
      <c r="H29" s="18"/>
    </row>
    <row r="30" spans="1:8" ht="12.75">
      <c r="A30" s="29" t="s">
        <v>15</v>
      </c>
      <c r="B30" s="34">
        <f>B29*G19*((1+H12)^7)</f>
        <v>8210.498029496668</v>
      </c>
      <c r="C30" s="18"/>
      <c r="D30" s="18"/>
      <c r="E30" s="18"/>
      <c r="F30" s="18"/>
      <c r="G30" s="18"/>
      <c r="H30" s="18"/>
    </row>
    <row r="31" spans="1:8" ht="12.75">
      <c r="A31" s="42" t="s">
        <v>20</v>
      </c>
      <c r="B31" s="36">
        <f>B28+B30</f>
        <v>10395.507001514241</v>
      </c>
      <c r="C31" s="18"/>
      <c r="D31" s="18"/>
      <c r="E31" s="18"/>
      <c r="F31" s="18"/>
      <c r="G31" s="18"/>
      <c r="H31" s="18"/>
    </row>
    <row r="32" spans="1:2" ht="12.75">
      <c r="A32" s="35" t="s">
        <v>16</v>
      </c>
      <c r="B32" s="36">
        <f>B28*(1/(1+F12)^5)</f>
        <v>1586.9577044537925</v>
      </c>
    </row>
    <row r="33" spans="1:2" ht="12.75">
      <c r="A33" s="37" t="s">
        <v>17</v>
      </c>
      <c r="B33" s="38">
        <f>B30*(1/(1+H12)^7)</f>
        <v>5199.202230667235</v>
      </c>
    </row>
    <row r="34" spans="1:2" ht="12.75">
      <c r="A34" s="29" t="s">
        <v>19</v>
      </c>
      <c r="B34" s="34">
        <f>B32+B33</f>
        <v>6786.159935121028</v>
      </c>
    </row>
    <row r="35" spans="1:2" ht="12.75">
      <c r="A35" s="29" t="s">
        <v>18</v>
      </c>
      <c r="B35" s="34">
        <f>H15*(1/(1+G12)^6)</f>
        <v>6786.159935121028</v>
      </c>
    </row>
  </sheetData>
  <sheetProtection password="81B8" sheet="1" objects="1" scenarios="1"/>
  <hyperlinks>
    <hyperlink ref="B3" r:id="rId1" display="www.zinsrisiko.de"/>
  </hyperlinks>
  <printOptions/>
  <pageMargins left="0.75" right="0.75" top="1" bottom="1" header="0.4921259845" footer="0.4921259845"/>
  <pageSetup horizontalDpi="300" verticalDpi="300" orientation="portrait" paperSize="9" r:id="rId5"/>
  <drawing r:id="rId4"/>
  <legacyDrawing r:id="rId3"/>
  <oleObjects>
    <oleObject progId="Word.Document.8" shapeId="8398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Moll</cp:lastModifiedBy>
  <dcterms:created xsi:type="dcterms:W3CDTF">2000-04-17T13:41:39Z</dcterms:created>
  <dcterms:modified xsi:type="dcterms:W3CDTF">2007-11-15T08:58:48Z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