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5180" windowHeight="8580" activeTab="0"/>
  </bookViews>
  <sheets>
    <sheet name="Callable-Bond" sheetId="1" r:id="rId1"/>
  </sheets>
  <definedNames>
    <definedName name="Basiszins">'Callable-Bond'!$B$18</definedName>
    <definedName name="Gesamtlaufzeit">'Callable-Bond'!$B$16</definedName>
    <definedName name="Kontraktvolumen">'Callable-Bond'!$B$19</definedName>
    <definedName name="Vorlaufzeit">'Callable-Bond'!$B$15</definedName>
  </definedNames>
  <calcPr fullCalcOnLoad="1"/>
</workbook>
</file>

<file path=xl/sharedStrings.xml><?xml version="1.0" encoding="utf-8"?>
<sst xmlns="http://schemas.openxmlformats.org/spreadsheetml/2006/main" count="34" uniqueCount="34">
  <si>
    <t>Zinskurve:</t>
  </si>
  <si>
    <t>N(d1)</t>
  </si>
  <si>
    <t>N(d2)</t>
  </si>
  <si>
    <t>d1</t>
  </si>
  <si>
    <t>d2</t>
  </si>
  <si>
    <t>Kuponzins des Bonds</t>
  </si>
  <si>
    <t>Forwardkurs 
des Underlying</t>
  </si>
  <si>
    <t>Optionspreis</t>
  </si>
  <si>
    <t>Single-Callable-Bond</t>
  </si>
  <si>
    <t>Kündigungszeitpunkt</t>
  </si>
  <si>
    <t>Laufzeit</t>
  </si>
  <si>
    <t>Nominalvolumen</t>
  </si>
  <si>
    <t>Bond</t>
  </si>
  <si>
    <t>- Optionspreis</t>
  </si>
  <si>
    <t>= Single-Callable-Bond</t>
  </si>
  <si>
    <t>Barwerte der Zahlungsreihe</t>
  </si>
  <si>
    <t>Zahlungsstrom nominal</t>
  </si>
  <si>
    <t>Volatilität des Basisinstruments</t>
  </si>
  <si>
    <t>Bond-Option:</t>
  </si>
  <si>
    <t xml:space="preserve">Nullkuponzins </t>
  </si>
  <si>
    <t>Stetiger Nullkuponzins</t>
  </si>
  <si>
    <t>Kuponzins</t>
  </si>
  <si>
    <t>Zerobond-Abzinsfaktoren</t>
  </si>
  <si>
    <t>Laufzeit in Jahren</t>
  </si>
  <si>
    <t>Kupon</t>
  </si>
  <si>
    <t xml:space="preserve">Optionslauzeit </t>
  </si>
  <si>
    <t xml:space="preserve">Laufzeit des Bonds </t>
  </si>
  <si>
    <t xml:space="preserve">Basispreis </t>
  </si>
  <si>
    <t xml:space="preserve">Kontraktvolumen </t>
  </si>
  <si>
    <t>Bartwert des Bonds</t>
  </si>
  <si>
    <t>Barwert des Bonds</t>
  </si>
  <si>
    <t xml:space="preserve">Barwert des Basisinstruments </t>
  </si>
  <si>
    <t>Forwardkurs des
Basisinstruments</t>
  </si>
  <si>
    <t>Basispreis</t>
  </si>
</sst>
</file>

<file path=xl/styles.xml><?xml version="1.0" encoding="utf-8"?>
<styleSheet xmlns="http://schemas.openxmlformats.org/spreadsheetml/2006/main">
  <numFmts count="4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.00\ &quot;DM&quot;"/>
    <numFmt numFmtId="165" formatCode="#,##0\ &quot;DM&quot;;&quot;㰀᠄頀㬀㰂㬄簂㬄萂㬛쐂᠛ࠀࠁଈਁࠋ㠁ࠂ؁ଆਁ؋、ࠀЁ଄ਁЋ、䈀爀漀琀栀攀爀 䠀䰀ⴀ㄀　㐀　 猀攀&quot;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%"/>
    <numFmt numFmtId="174" formatCode="0.000%"/>
    <numFmt numFmtId="175" formatCode="0.0000%"/>
    <numFmt numFmtId="176" formatCode="_-* #,##0.0\ _D_M_-;\-* #,##0.0\ _D_M_-;_-* &quot;-&quot;??\ _D_M_-;_-@_-"/>
    <numFmt numFmtId="177" formatCode="0.0"/>
    <numFmt numFmtId="178" formatCode="#,#00%"/>
    <numFmt numFmtId="179" formatCode="#,#00.0%"/>
    <numFmt numFmtId="180" formatCode="#.#000%"/>
    <numFmt numFmtId="181" formatCode="#,000"/>
    <numFmt numFmtId="182" formatCode="#,000.0"/>
    <numFmt numFmtId="183" formatCode="#.0000"/>
    <numFmt numFmtId="184" formatCode="#.000"/>
    <numFmt numFmtId="185" formatCode="#.#00%"/>
    <numFmt numFmtId="186" formatCode="#,000%"/>
    <numFmt numFmtId="187" formatCode="#,000.0%"/>
    <numFmt numFmtId="188" formatCode="#.0000%"/>
    <numFmt numFmtId="189" formatCode="#.000%"/>
    <numFmt numFmtId="190" formatCode="_-* #,##0.000\ _D_M_-;\-* #,##0.000\ _D_M_-;_-* &quot;-&quot;??\ _D_M_-;_-@_-"/>
    <numFmt numFmtId="191" formatCode="_-* #,##0.0000\ _D_M_-;\-* #,##0.0000\ _D_M_-;_-* &quot;-&quot;??\ _D_M_-;_-@_-"/>
    <numFmt numFmtId="192" formatCode="_-* #,##0\ _D_M_-;\-* #,##0\ _D_M_-;_-* &quot;-&quot;??\ _D_M_-;_-@_-"/>
    <numFmt numFmtId="193" formatCode="#,##0.00_ ;\-#,##0.00\ "/>
    <numFmt numFmtId="194" formatCode="0.00000%"/>
    <numFmt numFmtId="195" formatCode="0.000000%"/>
    <numFmt numFmtId="196" formatCode="_-* #,##0.0000\ _D_M_-;\-* #,##0.0000\ _D_M_-;_-* &quot;-&quot;????\ _D_M_-;_-@_-"/>
    <numFmt numFmtId="197" formatCode="#,##0.0000"/>
    <numFmt numFmtId="198" formatCode="#,##0.000"/>
    <numFmt numFmtId="199" formatCode="#,##0.000_ ;\-#,##0.000\ "/>
    <numFmt numFmtId="200" formatCode="#,##0.0_ ;\-#,##0.0\ "/>
    <numFmt numFmtId="201" formatCode="#,##0_ ;\-#,##0\ 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14"/>
      <color indexed="57"/>
      <name val="Arial"/>
      <family val="2"/>
    </font>
    <font>
      <sz val="8"/>
      <color indexed="8"/>
      <name val="Times New Roman"/>
      <family val="0"/>
    </font>
    <font>
      <b/>
      <sz val="7.5"/>
      <color indexed="8"/>
      <name val="Microsoft Sans Serif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10" fontId="4" fillId="4" borderId="5" xfId="17" applyNumberFormat="1" applyFont="1" applyFill="1" applyBorder="1" applyAlignment="1" applyProtection="1">
      <alignment/>
      <protection locked="0"/>
    </xf>
    <xf numFmtId="171" fontId="5" fillId="2" borderId="5" xfId="15" applyNumberFormat="1" applyFont="1" applyFill="1" applyBorder="1" applyAlignment="1" applyProtection="1">
      <alignment/>
      <protection hidden="1"/>
    </xf>
    <xf numFmtId="10" fontId="5" fillId="2" borderId="5" xfId="17" applyNumberFormat="1" applyFont="1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2" fillId="3" borderId="0" xfId="0" applyFont="1" applyFill="1" applyAlignment="1">
      <alignment/>
    </xf>
    <xf numFmtId="0" fontId="0" fillId="2" borderId="0" xfId="0" applyFill="1" applyAlignment="1" applyProtection="1">
      <alignment textRotation="90"/>
      <protection hidden="1"/>
    </xf>
    <xf numFmtId="0" fontId="0" fillId="2" borderId="0" xfId="0" applyFill="1" applyAlignment="1">
      <alignment textRotation="90"/>
    </xf>
    <xf numFmtId="10" fontId="0" fillId="2" borderId="0" xfId="17" applyNumberFormat="1" applyFill="1" applyAlignment="1">
      <alignment/>
    </xf>
    <xf numFmtId="0" fontId="0" fillId="2" borderId="0" xfId="0" applyFont="1" applyFill="1" applyAlignment="1" applyProtection="1">
      <alignment/>
      <protection hidden="1"/>
    </xf>
    <xf numFmtId="10" fontId="6" fillId="4" borderId="0" xfId="0" applyNumberFormat="1" applyFont="1" applyFill="1" applyAlignment="1" applyProtection="1">
      <alignment horizontal="right"/>
      <protection locked="0"/>
    </xf>
    <xf numFmtId="0" fontId="6" fillId="2" borderId="0" xfId="0" applyFont="1" applyFill="1" applyBorder="1" applyAlignment="1" applyProtection="1">
      <alignment/>
      <protection/>
    </xf>
    <xf numFmtId="43" fontId="5" fillId="2" borderId="0" xfId="18" applyNumberFormat="1" applyFont="1" applyFill="1" applyBorder="1" applyAlignment="1" applyProtection="1">
      <alignment/>
      <protection/>
    </xf>
    <xf numFmtId="0" fontId="8" fillId="2" borderId="0" xfId="0" applyFont="1" applyFill="1" applyAlignment="1">
      <alignment horizontal="left"/>
    </xf>
    <xf numFmtId="4" fontId="0" fillId="2" borderId="6" xfId="17" applyNumberFormat="1" applyFill="1" applyBorder="1" applyAlignment="1" applyProtection="1">
      <alignment horizontal="center" vertical="center"/>
      <protection hidden="1"/>
    </xf>
    <xf numFmtId="197" fontId="0" fillId="2" borderId="6" xfId="0" applyNumberFormat="1" applyFill="1" applyBorder="1" applyAlignment="1" applyProtection="1">
      <alignment horizontal="center" vertical="center" shrinkToFit="1"/>
      <protection hidden="1"/>
    </xf>
    <xf numFmtId="170" fontId="0" fillId="2" borderId="6" xfId="0" applyNumberFormat="1" applyFill="1" applyBorder="1" applyAlignment="1" applyProtection="1">
      <alignment horizontal="center" vertical="center"/>
      <protection hidden="1"/>
    </xf>
    <xf numFmtId="171" fontId="0" fillId="2" borderId="6" xfId="0" applyNumberForma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textRotation="90"/>
      <protection hidden="1"/>
    </xf>
    <xf numFmtId="197" fontId="0" fillId="2" borderId="5" xfId="0" applyNumberFormat="1" applyFill="1" applyBorder="1" applyAlignment="1" applyProtection="1">
      <alignment horizontal="center" vertical="center" shrinkToFit="1"/>
      <protection hidden="1"/>
    </xf>
    <xf numFmtId="4" fontId="6" fillId="2" borderId="0" xfId="0" applyNumberFormat="1" applyFont="1" applyFill="1" applyAlignment="1" applyProtection="1">
      <alignment horizontal="right"/>
      <protection locked="0"/>
    </xf>
    <xf numFmtId="193" fontId="6" fillId="2" borderId="0" xfId="15" applyNumberFormat="1" applyFont="1" applyFill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>
      <alignment horizontal="center" vertical="center"/>
    </xf>
    <xf numFmtId="10" fontId="5" fillId="2" borderId="0" xfId="17" applyNumberFormat="1" applyFont="1" applyFill="1" applyBorder="1" applyAlignment="1" applyProtection="1">
      <alignment/>
      <protection hidden="1"/>
    </xf>
    <xf numFmtId="0" fontId="2" fillId="2" borderId="0" xfId="0" applyFont="1" applyFill="1" applyBorder="1" applyAlignment="1">
      <alignment/>
    </xf>
    <xf numFmtId="0" fontId="7" fillId="3" borderId="7" xfId="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>
      <alignment/>
    </xf>
    <xf numFmtId="0" fontId="0" fillId="3" borderId="0" xfId="0" applyFill="1" applyBorder="1" applyAlignment="1" applyProtection="1">
      <alignment/>
      <protection hidden="1"/>
    </xf>
    <xf numFmtId="170" fontId="0" fillId="3" borderId="0" xfId="0" applyNumberFormat="1" applyFill="1" applyBorder="1" applyAlignment="1">
      <alignment/>
    </xf>
    <xf numFmtId="0" fontId="9" fillId="2" borderId="0" xfId="0" applyFont="1" applyFill="1" applyAlignment="1">
      <alignment/>
    </xf>
    <xf numFmtId="0" fontId="2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" fontId="6" fillId="4" borderId="0" xfId="0" applyNumberFormat="1" applyFont="1" applyFill="1" applyAlignment="1" applyProtection="1">
      <alignment horizontal="right"/>
      <protection locked="0"/>
    </xf>
    <xf numFmtId="1" fontId="6" fillId="2" borderId="0" xfId="17" applyNumberFormat="1" applyFont="1" applyFill="1" applyBorder="1" applyAlignment="1" applyProtection="1">
      <alignment horizontal="right"/>
      <protection hidden="1"/>
    </xf>
    <xf numFmtId="201" fontId="6" fillId="4" borderId="0" xfId="15" applyNumberFormat="1" applyFont="1" applyFill="1" applyAlignment="1" applyProtection="1">
      <alignment horizontal="right"/>
      <protection locked="0"/>
    </xf>
    <xf numFmtId="2" fontId="8" fillId="2" borderId="8" xfId="18" applyNumberFormat="1" applyFont="1" applyFill="1" applyBorder="1" applyAlignment="1" applyProtection="1">
      <alignment/>
      <protection/>
    </xf>
    <xf numFmtId="10" fontId="6" fillId="4" borderId="0" xfId="17" applyNumberFormat="1" applyFont="1" applyFill="1" applyBorder="1" applyAlignment="1" applyProtection="1">
      <alignment/>
      <protection locked="0"/>
    </xf>
    <xf numFmtId="1" fontId="6" fillId="4" borderId="0" xfId="17" applyNumberFormat="1" applyFont="1" applyFill="1" applyBorder="1" applyAlignment="1" applyProtection="1">
      <alignment horizontal="right"/>
      <protection locked="0"/>
    </xf>
    <xf numFmtId="10" fontId="0" fillId="5" borderId="0" xfId="17" applyNumberFormat="1" applyFont="1" applyFill="1" applyBorder="1" applyAlignment="1" applyProtection="1">
      <alignment/>
      <protection hidden="1"/>
    </xf>
    <xf numFmtId="197" fontId="6" fillId="6" borderId="9" xfId="17" applyNumberFormat="1" applyFont="1" applyFill="1" applyBorder="1" applyAlignment="1" applyProtection="1">
      <alignment shrinkToFit="1"/>
      <protection hidden="1"/>
    </xf>
    <xf numFmtId="197" fontId="6" fillId="6" borderId="10" xfId="17" applyNumberFormat="1" applyFont="1" applyFill="1" applyBorder="1" applyAlignment="1" applyProtection="1">
      <alignment/>
      <protection hidden="1"/>
    </xf>
    <xf numFmtId="10" fontId="0" fillId="5" borderId="11" xfId="17" applyNumberFormat="1" applyFont="1" applyFill="1" applyBorder="1" applyAlignment="1" applyProtection="1">
      <alignment/>
      <protection hidden="1"/>
    </xf>
    <xf numFmtId="4" fontId="6" fillId="6" borderId="12" xfId="17" applyNumberFormat="1" applyFont="1" applyFill="1" applyBorder="1" applyAlignment="1" applyProtection="1">
      <alignment/>
      <protection hidden="1"/>
    </xf>
    <xf numFmtId="197" fontId="6" fillId="6" borderId="13" xfId="17" applyNumberFormat="1" applyFont="1" applyFill="1" applyBorder="1" applyAlignment="1" applyProtection="1">
      <alignment shrinkToFit="1"/>
      <protection hidden="1"/>
    </xf>
    <xf numFmtId="171" fontId="6" fillId="6" borderId="5" xfId="0" applyNumberFormat="1" applyFont="1" applyFill="1" applyBorder="1" applyAlignment="1" applyProtection="1">
      <alignment horizontal="center" vertical="center" shrinkToFit="1"/>
      <protection hidden="1"/>
    </xf>
    <xf numFmtId="0" fontId="2" fillId="3" borderId="14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10" fontId="5" fillId="2" borderId="6" xfId="17" applyNumberFormat="1" applyFont="1" applyFill="1" applyBorder="1" applyAlignment="1" applyProtection="1">
      <alignment/>
      <protection hidden="1"/>
    </xf>
    <xf numFmtId="2" fontId="0" fillId="2" borderId="16" xfId="18" applyNumberFormat="1" applyFont="1" applyFill="1" applyBorder="1" applyAlignment="1" applyProtection="1">
      <alignment/>
      <protection hidden="1"/>
    </xf>
    <xf numFmtId="2" fontId="0" fillId="2" borderId="17" xfId="18" applyNumberFormat="1" applyFont="1" applyFill="1" applyBorder="1" applyAlignment="1" applyProtection="1">
      <alignment/>
      <protection hidden="1"/>
    </xf>
    <xf numFmtId="2" fontId="0" fillId="2" borderId="9" xfId="18" applyNumberFormat="1" applyFont="1" applyFill="1" applyBorder="1" applyAlignment="1" applyProtection="1">
      <alignment/>
      <protection hidden="1"/>
    </xf>
    <xf numFmtId="2" fontId="0" fillId="2" borderId="18" xfId="18" applyNumberFormat="1" applyFont="1" applyFill="1" applyBorder="1" applyAlignment="1" applyProtection="1">
      <alignment/>
      <protection hidden="1"/>
    </xf>
    <xf numFmtId="2" fontId="0" fillId="2" borderId="8" xfId="18" applyNumberFormat="1" applyFont="1" applyFill="1" applyBorder="1" applyAlignment="1" applyProtection="1">
      <alignment/>
      <protection hidden="1"/>
    </xf>
    <xf numFmtId="2" fontId="0" fillId="2" borderId="13" xfId="18" applyNumberFormat="1" applyFont="1" applyFill="1" applyBorder="1" applyAlignment="1" applyProtection="1">
      <alignment/>
      <protection hidden="1"/>
    </xf>
    <xf numFmtId="43" fontId="5" fillId="2" borderId="0" xfId="18" applyNumberFormat="1" applyFont="1" applyFill="1" applyBorder="1" applyAlignment="1" applyProtection="1">
      <alignment/>
      <protection hidden="1"/>
    </xf>
    <xf numFmtId="190" fontId="5" fillId="2" borderId="0" xfId="18" applyNumberFormat="1" applyFont="1" applyFill="1" applyBorder="1" applyAlignment="1" applyProtection="1">
      <alignment/>
      <protection hidden="1"/>
    </xf>
    <xf numFmtId="171" fontId="6" fillId="6" borderId="5" xfId="0" applyNumberFormat="1" applyFont="1" applyFill="1" applyBorder="1" applyAlignment="1" applyProtection="1">
      <alignment horizontal="center" vertical="center"/>
      <protection hidden="1"/>
    </xf>
    <xf numFmtId="0" fontId="0" fillId="3" borderId="17" xfId="0" applyFill="1" applyBorder="1" applyAlignment="1">
      <alignment/>
    </xf>
    <xf numFmtId="10" fontId="0" fillId="5" borderId="16" xfId="17" applyNumberFormat="1" applyFont="1" applyFill="1" applyBorder="1" applyAlignment="1" applyProtection="1">
      <alignment horizontal="right"/>
      <protection hidden="1"/>
    </xf>
    <xf numFmtId="10" fontId="0" fillId="5" borderId="17" xfId="17" applyNumberFormat="1" applyFont="1" applyFill="1" applyBorder="1" applyAlignment="1" applyProtection="1">
      <alignment horizontal="right"/>
      <protection hidden="1"/>
    </xf>
    <xf numFmtId="10" fontId="0" fillId="5" borderId="19" xfId="17" applyNumberFormat="1" applyFont="1" applyFill="1" applyBorder="1" applyAlignment="1" applyProtection="1">
      <alignment horizontal="right"/>
      <protection hidden="1"/>
    </xf>
    <xf numFmtId="10" fontId="0" fillId="5" borderId="7" xfId="17" applyNumberFormat="1" applyFont="1" applyFill="1" applyBorder="1" applyAlignment="1" applyProtection="1">
      <alignment horizontal="right"/>
      <protection hidden="1"/>
    </xf>
    <xf numFmtId="49" fontId="0" fillId="5" borderId="18" xfId="17" applyNumberFormat="1" applyFont="1" applyFill="1" applyBorder="1" applyAlignment="1" applyProtection="1">
      <alignment horizontal="right"/>
      <protection hidden="1"/>
    </xf>
    <xf numFmtId="49" fontId="0" fillId="5" borderId="8" xfId="17" applyNumberFormat="1" applyFont="1" applyFill="1" applyBorder="1" applyAlignment="1" applyProtection="1">
      <alignment horizontal="right"/>
      <protection hidden="1"/>
    </xf>
    <xf numFmtId="0" fontId="2" fillId="3" borderId="9" xfId="0" applyFont="1" applyFill="1" applyBorder="1" applyAlignment="1" applyProtection="1">
      <alignment horizontal="center" textRotation="90"/>
      <protection hidden="1"/>
    </xf>
    <xf numFmtId="0" fontId="0" fillId="0" borderId="12" xfId="0" applyBorder="1" applyAlignment="1">
      <alignment/>
    </xf>
    <xf numFmtId="0" fontId="7" fillId="3" borderId="16" xfId="0" applyFont="1" applyFill="1" applyBorder="1" applyAlignment="1" applyProtection="1">
      <alignment textRotation="90" wrapText="1"/>
      <protection hidden="1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7" fillId="3" borderId="17" xfId="0" applyFont="1" applyFill="1" applyBorder="1" applyAlignment="1" applyProtection="1">
      <alignment textRotation="90" wrapText="1"/>
      <protection hidden="1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7" fillId="3" borderId="17" xfId="0" applyFont="1" applyFill="1" applyBorder="1" applyAlignment="1" applyProtection="1">
      <alignment textRotation="90"/>
      <protection hidden="1"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6</xdr:row>
      <xdr:rowOff>104775</xdr:rowOff>
    </xdr:from>
    <xdr:to>
      <xdr:col>8</xdr:col>
      <xdr:colOff>85725</xdr:colOff>
      <xdr:row>11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152525"/>
          <a:ext cx="866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M3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9.57421875" style="1" customWidth="1"/>
    <col min="2" max="11" width="10.7109375" style="1" customWidth="1"/>
    <col min="12" max="12" width="13.140625" style="1" customWidth="1"/>
    <col min="13" max="16384" width="11.421875" style="1" customWidth="1"/>
  </cols>
  <sheetData>
    <row r="1" ht="18.75" thickBot="1">
      <c r="A1" s="2" t="s">
        <v>0</v>
      </c>
    </row>
    <row r="2" spans="1:11" ht="12.75">
      <c r="A2" s="3" t="s">
        <v>23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5">
        <v>10</v>
      </c>
    </row>
    <row r="3" spans="1:11" ht="12.75">
      <c r="A3" s="6" t="s">
        <v>21</v>
      </c>
      <c r="B3" s="7">
        <v>0.04</v>
      </c>
      <c r="C3" s="7">
        <v>0.045</v>
      </c>
      <c r="D3" s="7">
        <v>0.05</v>
      </c>
      <c r="E3" s="7">
        <v>0.055</v>
      </c>
      <c r="F3" s="7">
        <v>0.056</v>
      </c>
      <c r="G3" s="7">
        <v>0.06</v>
      </c>
      <c r="H3" s="7">
        <v>0.065</v>
      </c>
      <c r="I3" s="7">
        <v>0.07</v>
      </c>
      <c r="J3" s="7">
        <v>0.075</v>
      </c>
      <c r="K3" s="7">
        <v>0.08</v>
      </c>
    </row>
    <row r="4" spans="1:11" ht="12.75">
      <c r="A4" s="6" t="s">
        <v>22</v>
      </c>
      <c r="B4" s="8">
        <f>zbaf(0,B2,$B$3:$K$3)</f>
        <v>0.9615384615384615</v>
      </c>
      <c r="C4" s="8">
        <f aca="true" t="shared" si="0" ref="C4:K4">zbaf(0,C2,$B$3:$K$3)</f>
        <v>0.9155318365844682</v>
      </c>
      <c r="D4" s="8">
        <f t="shared" si="0"/>
        <v>0.8629966524703366</v>
      </c>
      <c r="E4" s="8">
        <f t="shared" si="0"/>
        <v>0.8050202063671758</v>
      </c>
      <c r="F4" s="8">
        <f t="shared" si="0"/>
        <v>0.7589726507672492</v>
      </c>
      <c r="G4" s="8">
        <f t="shared" si="0"/>
        <v>0.6997701995625835</v>
      </c>
      <c r="H4" s="8">
        <f t="shared" si="0"/>
        <v>0.6335690605879176</v>
      </c>
      <c r="I4" s="8">
        <f t="shared" si="0"/>
        <v>0.5657776310733892</v>
      </c>
      <c r="J4" s="8">
        <f t="shared" si="0"/>
        <v>0.4974527884452386</v>
      </c>
      <c r="K4" s="8">
        <f t="shared" si="0"/>
        <v>0.4295830009335689</v>
      </c>
    </row>
    <row r="5" spans="1:11" ht="12.75">
      <c r="A5" s="6" t="s">
        <v>19</v>
      </c>
      <c r="B5" s="9">
        <f>zbz(0,B2,$B$3:$K$3)</f>
        <v>0.040000000000000036</v>
      </c>
      <c r="C5" s="9">
        <f aca="true" t="shared" si="1" ref="C5:K5">zbz(0,C2,$B$3:$K$3)</f>
        <v>0.045113059210659445</v>
      </c>
      <c r="D5" s="9">
        <f t="shared" si="1"/>
        <v>0.05034094636258657</v>
      </c>
      <c r="E5" s="9">
        <f t="shared" si="1"/>
        <v>0.05571891956646513</v>
      </c>
      <c r="F5" s="9">
        <f t="shared" si="1"/>
        <v>0.05670746310878827</v>
      </c>
      <c r="G5" s="9">
        <f t="shared" si="1"/>
        <v>0.06130634189878603</v>
      </c>
      <c r="H5" s="9">
        <f t="shared" si="1"/>
        <v>0.06737038408543072</v>
      </c>
      <c r="I5" s="9">
        <f t="shared" si="1"/>
        <v>0.07378981020811759</v>
      </c>
      <c r="J5" s="9">
        <f t="shared" si="1"/>
        <v>0.08067284001372843</v>
      </c>
      <c r="K5" s="9">
        <f t="shared" si="1"/>
        <v>0.08816634852241179</v>
      </c>
    </row>
    <row r="6" spans="1:11" ht="12.75">
      <c r="A6" s="6" t="s">
        <v>20</v>
      </c>
      <c r="B6" s="56">
        <f aca="true" t="shared" si="2" ref="B6:K6">LN(1+B5)</f>
        <v>0.03922071315328133</v>
      </c>
      <c r="C6" s="9">
        <f t="shared" si="2"/>
        <v>0.04412507019679997</v>
      </c>
      <c r="D6" s="9">
        <f t="shared" si="2"/>
        <v>0.04911482228379363</v>
      </c>
      <c r="E6" s="9">
        <f t="shared" si="2"/>
        <v>0.05422197520034084</v>
      </c>
      <c r="F6" s="9">
        <f t="shared" si="2"/>
        <v>0.055157907096090315</v>
      </c>
      <c r="G6" s="9">
        <f t="shared" si="2"/>
        <v>0.05950054736260932</v>
      </c>
      <c r="H6" s="9">
        <f t="shared" si="2"/>
        <v>0.06519803868814383</v>
      </c>
      <c r="I6" s="9">
        <f t="shared" si="2"/>
        <v>0.07119426949224138</v>
      </c>
      <c r="J6" s="9">
        <f t="shared" si="2"/>
        <v>0.07758384716489573</v>
      </c>
      <c r="K6" s="9">
        <f t="shared" si="2"/>
        <v>0.08449403060918637</v>
      </c>
    </row>
    <row r="7" spans="1:11" ht="12.7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5" customHeight="1">
      <c r="A8" s="39" t="s">
        <v>8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12.75">
      <c r="A9" s="38" t="s">
        <v>24</v>
      </c>
      <c r="B9" s="44">
        <v>0.055</v>
      </c>
      <c r="C9" s="31"/>
      <c r="D9" s="67" t="s">
        <v>30</v>
      </c>
      <c r="E9" s="68"/>
      <c r="F9" s="47">
        <f>B24</f>
        <v>101.37003347529664</v>
      </c>
      <c r="G9" s="31"/>
      <c r="H9" s="31"/>
      <c r="I9" s="31"/>
      <c r="J9" s="31"/>
      <c r="K9" s="31"/>
    </row>
    <row r="10" spans="1:11" ht="13.5" thickBot="1">
      <c r="A10" s="38" t="s">
        <v>10</v>
      </c>
      <c r="B10" s="45">
        <v>3</v>
      </c>
      <c r="C10" s="31"/>
      <c r="D10" s="69" t="s">
        <v>13</v>
      </c>
      <c r="E10" s="70"/>
      <c r="F10" s="48">
        <f>K20</f>
        <v>0.7313019497231219</v>
      </c>
      <c r="G10" s="31"/>
      <c r="H10" s="31"/>
      <c r="I10" s="31"/>
      <c r="J10" s="31"/>
      <c r="K10" s="31"/>
    </row>
    <row r="11" spans="1:11" ht="12.75">
      <c r="A11" s="38" t="s">
        <v>9</v>
      </c>
      <c r="B11" s="45">
        <v>1</v>
      </c>
      <c r="C11" s="31"/>
      <c r="D11" s="49"/>
      <c r="E11" s="46"/>
      <c r="F11" s="50"/>
      <c r="G11" s="31"/>
      <c r="H11" s="31"/>
      <c r="I11" s="31"/>
      <c r="J11" s="31"/>
      <c r="K11" s="31"/>
    </row>
    <row r="12" spans="1:11" ht="12.75">
      <c r="A12" s="38" t="s">
        <v>11</v>
      </c>
      <c r="B12" s="45">
        <v>100</v>
      </c>
      <c r="C12" s="31"/>
      <c r="D12" s="71" t="s">
        <v>14</v>
      </c>
      <c r="E12" s="72"/>
      <c r="F12" s="51">
        <f>F9-F10</f>
        <v>100.63873152557352</v>
      </c>
      <c r="G12" s="31"/>
      <c r="H12" s="31"/>
      <c r="I12" s="31"/>
      <c r="J12" s="31"/>
      <c r="K12" s="31"/>
    </row>
    <row r="13" spans="1:11" ht="12.75">
      <c r="A13" s="32"/>
      <c r="B13" s="41"/>
      <c r="C13" s="31"/>
      <c r="D13" s="31"/>
      <c r="E13" s="31"/>
      <c r="F13" s="31"/>
      <c r="G13" s="31"/>
      <c r="H13" s="31"/>
      <c r="I13" s="31"/>
      <c r="J13" s="31"/>
      <c r="K13" s="31"/>
    </row>
    <row r="14" spans="1:2" ht="15.75" customHeight="1">
      <c r="A14" s="37" t="s">
        <v>18</v>
      </c>
      <c r="B14" s="19">
        <f>Vorlaufzeit+Gesamtlaufzeit</f>
        <v>3</v>
      </c>
    </row>
    <row r="15" spans="1:12" ht="15.75" customHeight="1">
      <c r="A15" s="11" t="s">
        <v>25</v>
      </c>
      <c r="B15" s="40">
        <f>B11</f>
        <v>1</v>
      </c>
      <c r="D15" s="75" t="s">
        <v>31</v>
      </c>
      <c r="E15" s="78" t="s">
        <v>32</v>
      </c>
      <c r="F15" s="81" t="s">
        <v>33</v>
      </c>
      <c r="G15" s="66"/>
      <c r="H15" s="66"/>
      <c r="I15" s="66"/>
      <c r="J15" s="66"/>
      <c r="K15" s="73" t="s">
        <v>7</v>
      </c>
      <c r="L15" s="29"/>
    </row>
    <row r="16" spans="1:12" ht="15.75" customHeight="1">
      <c r="A16" s="11" t="s">
        <v>26</v>
      </c>
      <c r="B16" s="40">
        <f>B10-B11</f>
        <v>2</v>
      </c>
      <c r="D16" s="76"/>
      <c r="E16" s="79"/>
      <c r="F16" s="79"/>
      <c r="G16" s="34"/>
      <c r="H16" s="34"/>
      <c r="I16" s="34"/>
      <c r="J16" s="34"/>
      <c r="K16" s="74"/>
      <c r="L16" s="30"/>
    </row>
    <row r="17" spans="1:11" ht="16.5" customHeight="1">
      <c r="A17" s="11" t="s">
        <v>5</v>
      </c>
      <c r="B17" s="16">
        <f>B9</f>
        <v>0.055</v>
      </c>
      <c r="D17" s="76"/>
      <c r="E17" s="79"/>
      <c r="F17" s="79"/>
      <c r="G17" s="35"/>
      <c r="H17" s="35"/>
      <c r="I17" s="34"/>
      <c r="J17" s="34"/>
      <c r="K17" s="74"/>
    </row>
    <row r="18" spans="1:11" ht="16.5" customHeight="1">
      <c r="A18" s="11" t="s">
        <v>27</v>
      </c>
      <c r="B18" s="42">
        <f>B12</f>
        <v>100</v>
      </c>
      <c r="C18" s="27"/>
      <c r="D18" s="76"/>
      <c r="E18" s="79"/>
      <c r="F18" s="79"/>
      <c r="G18" s="35"/>
      <c r="H18" s="34"/>
      <c r="I18" s="36"/>
      <c r="J18" s="34"/>
      <c r="K18" s="74"/>
    </row>
    <row r="19" spans="1:11" ht="17.25" customHeight="1" thickBot="1">
      <c r="A19" s="11" t="s">
        <v>28</v>
      </c>
      <c r="B19" s="42">
        <f>B12</f>
        <v>100</v>
      </c>
      <c r="C19" s="28"/>
      <c r="D19" s="77"/>
      <c r="E19" s="80" t="s">
        <v>6</v>
      </c>
      <c r="F19" s="82"/>
      <c r="G19" s="33" t="s">
        <v>3</v>
      </c>
      <c r="H19" s="33" t="s">
        <v>4</v>
      </c>
      <c r="I19" s="33" t="s">
        <v>1</v>
      </c>
      <c r="J19" s="33" t="s">
        <v>2</v>
      </c>
      <c r="K19" s="74"/>
    </row>
    <row r="20" spans="1:11" ht="18" customHeight="1">
      <c r="A20" s="11" t="s">
        <v>17</v>
      </c>
      <c r="B20" s="16">
        <v>0.02</v>
      </c>
      <c r="D20" s="26">
        <f>SUM(B21:K21)</f>
        <v>96.08157193683509</v>
      </c>
      <c r="E20" s="21">
        <f>IF(Vorlaufzeit=B2,$D$20/B4)+IF(Vorlaufzeit=C2,$D$20/C4)+IF(Vorlaufzeit=D2,$D$20/D4)+IF(Vorlaufzeit=E2,$D$20/E4)+IF(Vorlaufzeit=F2,$D$20/F4)+IF(Vorlaufzeit=G2,$D$20/G4)+IF(Vorlaufzeit=H2,$D$20/H4)+IF(Vorlaufzeit=I2,$D$20/I4)+IF(Vorlaufzeit=J2,$D$20/J4)+IF(Vorlaufzeit=K2,$D$20/K4)</f>
        <v>99.9248348143085</v>
      </c>
      <c r="F20" s="20">
        <f>Basiszins</f>
        <v>100</v>
      </c>
      <c r="G20" s="22">
        <f>IF(Vorlaufzeit=0,0,(LN(E20/F20)+(B20^2/2)*Vorlaufzeit)/(B20*SQRT(Vorlaufzeit)))</f>
        <v>-0.027596724440406346</v>
      </c>
      <c r="H20" s="22">
        <f>G20-B20*SQRT(Vorlaufzeit)</f>
        <v>-0.04759672444040634</v>
      </c>
      <c r="I20" s="23">
        <f>NORMSDIST(G20)</f>
        <v>0.4889918467302492</v>
      </c>
      <c r="J20" s="23">
        <f>NORMSDIST(H20)</f>
        <v>0.48101875482351764</v>
      </c>
      <c r="K20" s="65">
        <f>Vorlaufzeit*EXP(-LN(1+zbz(0,Vorlaufzeit,$B$3:$K$3))*Vorlaufzeit)*(E20*I20-F20*J20)</f>
        <v>0.7313019497231219</v>
      </c>
    </row>
    <row r="21" spans="1:11" ht="18">
      <c r="A21" s="37" t="s">
        <v>12</v>
      </c>
      <c r="B21" s="43">
        <f aca="true" t="shared" si="3" ref="B21:K21">IF(B2&gt;Vorlaufzeit,B22*B4,0)</f>
        <v>0</v>
      </c>
      <c r="C21" s="43">
        <f t="shared" si="3"/>
        <v>5.035425101214575</v>
      </c>
      <c r="D21" s="43">
        <f t="shared" si="3"/>
        <v>91.04614683562052</v>
      </c>
      <c r="E21" s="43">
        <f t="shared" si="3"/>
        <v>0</v>
      </c>
      <c r="F21" s="43">
        <f t="shared" si="3"/>
        <v>0</v>
      </c>
      <c r="G21" s="43">
        <f t="shared" si="3"/>
        <v>0</v>
      </c>
      <c r="H21" s="43">
        <f t="shared" si="3"/>
        <v>0</v>
      </c>
      <c r="I21" s="43">
        <f t="shared" si="3"/>
        <v>0</v>
      </c>
      <c r="J21" s="43">
        <f t="shared" si="3"/>
        <v>0</v>
      </c>
      <c r="K21" s="43">
        <f t="shared" si="3"/>
        <v>0</v>
      </c>
    </row>
    <row r="22" spans="1:11" ht="12.75">
      <c r="A22" s="53" t="s">
        <v>16</v>
      </c>
      <c r="B22" s="57">
        <f aca="true" t="shared" si="4" ref="B22:K22">IF(B2&lt;$B$14,$B$17*Kontraktvolumen,IF(B2=$B$14,Kontraktvolumen+$B$17*Kontraktvolumen,))</f>
        <v>5.5</v>
      </c>
      <c r="C22" s="58">
        <f t="shared" si="4"/>
        <v>5.5</v>
      </c>
      <c r="D22" s="58">
        <f t="shared" si="4"/>
        <v>105.5</v>
      </c>
      <c r="E22" s="58">
        <f t="shared" si="4"/>
        <v>0</v>
      </c>
      <c r="F22" s="58">
        <f t="shared" si="4"/>
        <v>0</v>
      </c>
      <c r="G22" s="58">
        <f t="shared" si="4"/>
        <v>0</v>
      </c>
      <c r="H22" s="58">
        <f t="shared" si="4"/>
        <v>0</v>
      </c>
      <c r="I22" s="58">
        <f t="shared" si="4"/>
        <v>0</v>
      </c>
      <c r="J22" s="58">
        <f t="shared" si="4"/>
        <v>0</v>
      </c>
      <c r="K22" s="59">
        <f t="shared" si="4"/>
        <v>0</v>
      </c>
    </row>
    <row r="23" spans="1:12" ht="12.75">
      <c r="A23" s="54" t="s">
        <v>15</v>
      </c>
      <c r="B23" s="60">
        <f aca="true" t="shared" si="5" ref="B23:K23">B22*B4</f>
        <v>5.288461538461538</v>
      </c>
      <c r="C23" s="61">
        <f t="shared" si="5"/>
        <v>5.035425101214575</v>
      </c>
      <c r="D23" s="61">
        <f t="shared" si="5"/>
        <v>91.04614683562052</v>
      </c>
      <c r="E23" s="61">
        <f t="shared" si="5"/>
        <v>0</v>
      </c>
      <c r="F23" s="61">
        <f t="shared" si="5"/>
        <v>0</v>
      </c>
      <c r="G23" s="61">
        <f t="shared" si="5"/>
        <v>0</v>
      </c>
      <c r="H23" s="61">
        <f t="shared" si="5"/>
        <v>0</v>
      </c>
      <c r="I23" s="61">
        <f t="shared" si="5"/>
        <v>0</v>
      </c>
      <c r="J23" s="61">
        <f t="shared" si="5"/>
        <v>0</v>
      </c>
      <c r="K23" s="62">
        <f t="shared" si="5"/>
        <v>0</v>
      </c>
      <c r="L23" s="18"/>
    </row>
    <row r="24" spans="1:12" ht="12.75">
      <c r="A24" s="55" t="s">
        <v>29</v>
      </c>
      <c r="B24" s="52">
        <f>SUM(B23:K23)</f>
        <v>101.37003347529664</v>
      </c>
      <c r="C24" s="63"/>
      <c r="D24" s="63"/>
      <c r="E24" s="63"/>
      <c r="F24" s="63"/>
      <c r="G24" s="63"/>
      <c r="H24" s="64"/>
      <c r="I24" s="63"/>
      <c r="J24" s="63"/>
      <c r="K24" s="63"/>
      <c r="L24" s="18"/>
    </row>
    <row r="25" spans="1:12" ht="12.75">
      <c r="A25" s="17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3.5" customHeight="1">
      <c r="A26" s="25"/>
      <c r="K26" s="12"/>
      <c r="L26" s="13"/>
    </row>
    <row r="27" spans="1:11" ht="13.5" customHeight="1">
      <c r="A27" s="24"/>
      <c r="K27" s="10"/>
    </row>
    <row r="28" spans="1:12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2:13" ht="31.5" customHeight="1">
      <c r="L29" s="10"/>
      <c r="M29" s="14"/>
    </row>
    <row r="30" ht="12.75">
      <c r="L30" s="10"/>
    </row>
    <row r="31" ht="12.75">
      <c r="L31" s="10"/>
    </row>
    <row r="32" ht="12.75">
      <c r="L32" s="10"/>
    </row>
    <row r="33" ht="12.75">
      <c r="L33" s="15"/>
    </row>
    <row r="34" ht="12.75">
      <c r="L34" s="10"/>
    </row>
    <row r="35" ht="12.75">
      <c r="L35" s="10"/>
    </row>
    <row r="36" ht="12.75">
      <c r="L36" s="10"/>
    </row>
    <row r="37" spans="12:13" ht="12.75">
      <c r="L37" s="10"/>
      <c r="M37" s="10"/>
    </row>
  </sheetData>
  <sheetProtection password="EC1E" sheet="1" objects="1" scenarios="1"/>
  <mergeCells count="7">
    <mergeCell ref="D9:E9"/>
    <mergeCell ref="D10:E10"/>
    <mergeCell ref="D12:E12"/>
    <mergeCell ref="K15:K19"/>
    <mergeCell ref="D15:D19"/>
    <mergeCell ref="E15:E19"/>
    <mergeCell ref="F15:F19"/>
  </mergeCells>
  <conditionalFormatting sqref="L23:L25 D20:J20 C21:K25 B21:B23">
    <cfRule type="cellIs" priority="1" dxfId="0" operator="equal" stopIfTrue="1">
      <formula>0</formula>
    </cfRule>
  </conditionalFormatting>
  <conditionalFormatting sqref="A27">
    <cfRule type="cellIs" priority="2" dxfId="0" operator="equal" stopIfTrue="1">
      <formula>-1</formula>
    </cfRule>
  </conditionalFormatting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2"/>
  <headerFooter alignWithMargins="0">
    <oddHeader>&amp;CBewertung von Single-Callable-Bond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Lehrstuhl für Finanz- und Bankmanagement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Drosdzol</dc:creator>
  <cp:keywords/>
  <dc:description/>
  <cp:lastModifiedBy>Peik A. Achtert</cp:lastModifiedBy>
  <cp:lastPrinted>2001-12-27T15:26:20Z</cp:lastPrinted>
  <dcterms:created xsi:type="dcterms:W3CDTF">2001-08-15T14:05:34Z</dcterms:created>
  <dcterms:modified xsi:type="dcterms:W3CDTF">2002-01-07T18:16:48Z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